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00229_市町村課\02\決算統計（公営企業）\R6\16★経営比較分析表★\03市町村等→県\03長谷川\03法非適用簡水\22忍野村\"/>
    </mc:Choice>
  </mc:AlternateContent>
  <xr:revisionPtr revIDLastSave="0" documentId="13_ncr:1_{E791A4F1-B610-4E6E-BA58-043DA566EA4E}" xr6:coauthVersionLast="47" xr6:coauthVersionMax="47" xr10:uidLastSave="{00000000-0000-0000-0000-000000000000}"/>
  <workbookProtection workbookAlgorithmName="SHA-512" workbookHashValue="GUAKBBUYfSvDRjPvHPTnzqiQIcBJs813vX1yu3WfhGt6pzdGw7egCgvHcZgKcfMfe3mD5lLCstmhf8vRbs/OZA==" workbookSaltValue="aIf5to27wDFJsL5iPN0bhw==" workbookSpinCount="100000" lockStructure="1"/>
  <bookViews>
    <workbookView xWindow="22932" yWindow="-1980" windowWidth="30936" windowHeight="16776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W10" i="4" s="1"/>
  <c r="P6" i="5"/>
  <c r="P10" i="4" s="1"/>
  <c r="O6" i="5"/>
  <c r="N6" i="5"/>
  <c r="B10" i="4" s="1"/>
  <c r="M6" i="5"/>
  <c r="L6" i="5"/>
  <c r="K6" i="5"/>
  <c r="P8" i="4" s="1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I85" i="4"/>
  <c r="E85" i="4"/>
  <c r="BB10" i="4"/>
  <c r="AT10" i="4"/>
  <c r="AL10" i="4"/>
  <c r="I10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<sst xmlns="http://schemas.openxmlformats.org/spreadsheetml/2006/main" count="233" uniqueCount="116">
  <si>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</si>
  <si>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</si>
  <si>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</si>
  <si>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</si>
  <si>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</si>
  <si>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</si>
  <si>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</si>
  <si>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</si>
  <si>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</si>
  <si>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</si>
  <si>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</si>
  <si>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</si>
  <si>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</si>
  <si>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</si>
  <si>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</si>
  <si>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</si>
  <si>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</si>
  <si>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</si>
  <si>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</si>
  <si>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</si>
  <si>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</si>
  <si>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</si>
  <si>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</si>
  <si>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</si>
  <si>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</si>
  <si>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</si>
  <si>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</si>
  <si>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</si>
  <si>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</si>
  <si>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</si>
  <si>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</si>
  <si>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</si>
  <si>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</si>
  <si>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</si>
  <si>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</si>
  <si>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</si>
  <si>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</si>
  <si>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</si>
  <si>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</si>
  <si>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</si>
  <si>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</si>
  <si>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</si>
  <si>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</si>
  <si>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</si>
  <si>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</si>
  <si>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</si>
  <si>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</si>
  <si>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</si>
  <si>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</si>
  <si>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</si>
  <si>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</si>
  <si>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</si>
  <si>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</si>
  <si>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</si>
  <si>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</si>
  <si>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</si>
  <si>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</si>
  <si>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</si>
  <si>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</si>
  <si>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</si>
  <si>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</si>
  <si>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</si>
  <si>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</si>
  <si>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</si>
  <si>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</si>
  <si>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</si>
  <si>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</si>
  <si>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</si>
  <si>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</si>
  <si>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</si>
  <si>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</si>
  <si>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</si>
  <si>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</si>
  <si>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</si>
  <si>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</si>
  <si>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</si>
  <si>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</si>
  <si>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</si>
  <si>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</si>
  <si>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</si>
  <si>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</si>
  <si>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</si>
  <si>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</si>
  <si>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</si>
  <si>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</si>
  <si>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</si>
  <si>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</si>
  <si>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</si>
  <si>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</si>
  <si>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</si>
  <si>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</si>
  <si>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</si>
  <si>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</si>
  <si>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</si>
  <si>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</si>
  <si>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忍野村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</si>
  <si>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</si>
  <si>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</si>
  <si>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</si>
  <si>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</si>
  <si>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</si>
  <si>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</si>
  <si>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</si>
  <si>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</si>
  <si>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</si>
  <si>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</si>
  <si>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</si>
  <si>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</si>
  <si>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</si>
  <si>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</si>
  <si>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</si>
  <si>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</si>
  <si>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</si>
  <si>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類似団体と比較すると収益的収支比率が高く、一見して健全な状況であると言えるが、給水収益だけでは費用が賄いきれず、それ以外の収入に依存している状況である。
　また、令和２年度より地方公営企業法適用のため業務委託を行っており、それに伴い一般会計繰入金が増加した結果、給水原価も増加し、料金回収率は低下している。
　更なる経営改善を図るため、施設利用率の改善や有収率の維持向上に努める必要がある。</t>
    <rPh sb="1" eb="5">
      <t>ルイジダンタイ</t>
    </rPh>
    <rPh sb="6" eb="8">
      <t>ヒカク</t>
    </rPh>
    <rPh sb="11" eb="14">
      <t>シュウエキテキ</t>
    </rPh>
    <rPh sb="14" eb="18">
      <t>シュウシヒリツ</t>
    </rPh>
    <rPh sb="19" eb="20">
      <t>タカ</t>
    </rPh>
    <rPh sb="22" eb="24">
      <t>イッケン</t>
    </rPh>
    <rPh sb="26" eb="28">
      <t>ケンゼン</t>
    </rPh>
    <rPh sb="29" eb="31">
      <t>ジョウキョウ</t>
    </rPh>
    <rPh sb="35" eb="36">
      <t>イ</t>
    </rPh>
    <rPh sb="40" eb="42">
      <t>キュウスイ</t>
    </rPh>
    <rPh sb="42" eb="44">
      <t>シュウエキ</t>
    </rPh>
    <rPh sb="48" eb="50">
      <t>ヒヨウ</t>
    </rPh>
    <rPh sb="51" eb="52">
      <t>マカナ</t>
    </rPh>
    <rPh sb="59" eb="61">
      <t>イガイ</t>
    </rPh>
    <rPh sb="62" eb="64">
      <t>シュウニュウ</t>
    </rPh>
    <rPh sb="65" eb="67">
      <t>イゾン</t>
    </rPh>
    <rPh sb="71" eb="73">
      <t>ジョウキョウ</t>
    </rPh>
    <rPh sb="82" eb="84">
      <t>レイワ</t>
    </rPh>
    <rPh sb="85" eb="87">
      <t>ネンド</t>
    </rPh>
    <rPh sb="89" eb="95">
      <t>チホウコウエイキギョウ</t>
    </rPh>
    <rPh sb="95" eb="96">
      <t>ホウ</t>
    </rPh>
    <rPh sb="96" eb="98">
      <t>テキヨウ</t>
    </rPh>
    <rPh sb="101" eb="105">
      <t>ギョウムイタク</t>
    </rPh>
    <rPh sb="106" eb="107">
      <t>オコナ</t>
    </rPh>
    <rPh sb="115" eb="116">
      <t>トモナ</t>
    </rPh>
    <rPh sb="117" eb="121">
      <t>イッパンカイケイ</t>
    </rPh>
    <rPh sb="121" eb="124">
      <t>クリイレキン</t>
    </rPh>
    <rPh sb="125" eb="127">
      <t>ゾウカ</t>
    </rPh>
    <rPh sb="129" eb="131">
      <t>ケッカ</t>
    </rPh>
    <rPh sb="132" eb="134">
      <t>キュウスイ</t>
    </rPh>
    <rPh sb="134" eb="136">
      <t>ゲンカ</t>
    </rPh>
    <rPh sb="137" eb="139">
      <t>ゾウカ</t>
    </rPh>
    <rPh sb="141" eb="146">
      <t>リョウキンカイシュウリツ</t>
    </rPh>
    <rPh sb="147" eb="149">
      <t>テイカ</t>
    </rPh>
    <rPh sb="156" eb="157">
      <t>サラ</t>
    </rPh>
    <rPh sb="159" eb="163">
      <t>ケイエイカイゼン</t>
    </rPh>
    <rPh sb="164" eb="165">
      <t>ハカ</t>
    </rPh>
    <rPh sb="169" eb="174">
      <t>シセツリヨウリツ</t>
    </rPh>
    <rPh sb="175" eb="177">
      <t>カイゼン</t>
    </rPh>
    <rPh sb="178" eb="181">
      <t>ユウシュウリツ</t>
    </rPh>
    <rPh sb="182" eb="186">
      <t>イジコウジョウ</t>
    </rPh>
    <rPh sb="187" eb="188">
      <t>ツト</t>
    </rPh>
    <rPh sb="190" eb="192">
      <t>ヒツヨウ</t>
    </rPh>
    <phoneticPr fontId="4"/>
  </si>
  <si>
    <t>　平成１９年度に完成、稼働した施設であるため、老朽化の面においては、当面の間は更新の必要はないが、いずれ訪れる更新を見据えたうえで、経営を行う必要がある。</t>
    <rPh sb="1" eb="3">
      <t>ヘイセイ</t>
    </rPh>
    <rPh sb="5" eb="7">
      <t>ネンド</t>
    </rPh>
    <rPh sb="8" eb="10">
      <t>カンセイ</t>
    </rPh>
    <rPh sb="11" eb="13">
      <t>カドウ</t>
    </rPh>
    <rPh sb="15" eb="17">
      <t>シセツ</t>
    </rPh>
    <rPh sb="23" eb="26">
      <t>ロウキュウカ</t>
    </rPh>
    <rPh sb="27" eb="28">
      <t>メン</t>
    </rPh>
    <rPh sb="34" eb="36">
      <t>トウメン</t>
    </rPh>
    <rPh sb="37" eb="38">
      <t>アイダ</t>
    </rPh>
    <rPh sb="39" eb="41">
      <t>コウシン</t>
    </rPh>
    <rPh sb="42" eb="44">
      <t>ヒツヨウ</t>
    </rPh>
    <rPh sb="52" eb="53">
      <t>オトズ</t>
    </rPh>
    <rPh sb="55" eb="57">
      <t>コウシン</t>
    </rPh>
    <rPh sb="58" eb="60">
      <t>ミス</t>
    </rPh>
    <rPh sb="66" eb="68">
      <t>ケイエイ</t>
    </rPh>
    <rPh sb="69" eb="70">
      <t>オコナ</t>
    </rPh>
    <rPh sb="71" eb="73">
      <t>ヒツヨウ</t>
    </rPh>
    <phoneticPr fontId="4"/>
  </si>
  <si>
    <t>　料金収入のみでは運営が難しいため、有収率、料金回収率を更に上げ、経営健全化の継続、向上に努め、近隣市町村と情報共有を行い、経営改善を図る必要がある。</t>
    <rPh sb="1" eb="5">
      <t>リョウキンシュウニュウ</t>
    </rPh>
    <rPh sb="9" eb="11">
      <t>ウンエイ</t>
    </rPh>
    <rPh sb="12" eb="13">
      <t>ムズカ</t>
    </rPh>
    <rPh sb="18" eb="21">
      <t>ユウシュウリツ</t>
    </rPh>
    <rPh sb="22" eb="27">
      <t>リョウキンカイシュウリツ</t>
    </rPh>
    <rPh sb="28" eb="29">
      <t>サラ</t>
    </rPh>
    <rPh sb="30" eb="31">
      <t>ア</t>
    </rPh>
    <rPh sb="33" eb="38">
      <t>ケイエイケンゼンカ</t>
    </rPh>
    <rPh sb="39" eb="41">
      <t>ケイゾク</t>
    </rPh>
    <rPh sb="42" eb="44">
      <t>コウジョウ</t>
    </rPh>
    <rPh sb="45" eb="46">
      <t>ツト</t>
    </rPh>
    <rPh sb="48" eb="53">
      <t>キンリンシチョウソン</t>
    </rPh>
    <rPh sb="54" eb="58">
      <t>ジョウホウキョウユウ</t>
    </rPh>
    <rPh sb="59" eb="60">
      <t>オコナ</t>
    </rPh>
    <rPh sb="62" eb="66">
      <t>ケイエイカイゼン</t>
    </rPh>
    <rPh sb="67" eb="68">
      <t>ハカ</t>
    </rPh>
    <rPh sb="69" eb="7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</si>
</sst>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0-4205-AA8A-E11830BA7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0.61</c:v>
                </c:pt>
                <c:pt idx="2">
                  <c:v>0.4</c:v>
                </c:pt>
                <c:pt idx="3">
                  <c:v>0.59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0-4205-AA8A-E11830BA7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100.02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9-44C0-8662-5CB402BA0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75.06</c:v>
                </c:pt>
                <c:pt idx="1">
                  <c:v>73.22</c:v>
                </c:pt>
                <c:pt idx="2">
                  <c:v>69.05</c:v>
                </c:pt>
                <c:pt idx="3">
                  <c:v>67.02</c:v>
                </c:pt>
                <c:pt idx="4">
                  <c:v>71.319999999999993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9-44C0-8662-5CB402BA0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6-423E-B46D-9EBA0CEEE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6-423E-B46D-9EBA0CEEE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1-4A73-B810-4C3C4615B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1-4A73-B810-4C3C4615B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9-4B2D-B163-8E5134D04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9-4B2D-B163-8E5134D04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7-4FE2-8127-83246CDD3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7-4FE2-8127-83246CDD3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E-4A19-A60C-19523048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1183.92</c:v>
                </c:pt>
                <c:pt idx="1">
                  <c:v>1128.72</c:v>
                </c:pt>
                <c:pt idx="2">
                  <c:v>1125.25</c:v>
                </c:pt>
                <c:pt idx="3">
                  <c:v>1157.05</c:v>
                </c:pt>
                <c:pt idx="4">
                  <c:v>1228.8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E-4A19-A60C-19523048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25.64</c:v>
                </c:pt>
                <c:pt idx="1">
                  <c:v>18.739999999999998</c:v>
                </c:pt>
                <c:pt idx="2">
                  <c:v>17.239999999999998</c:v>
                </c:pt>
                <c:pt idx="3">
                  <c:v>12.07</c:v>
                </c:pt>
                <c:pt idx="4">
                  <c:v>16.329999999999998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8-4445-A9A1-10A9C0950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42.5</c:v>
                </c:pt>
                <c:pt idx="1">
                  <c:v>41.84</c:v>
                </c:pt>
                <c:pt idx="2">
                  <c:v>41.44</c:v>
                </c:pt>
                <c:pt idx="3">
                  <c:v>37.65</c:v>
                </c:pt>
                <c:pt idx="4">
                  <c:v>37.31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8-4445-A9A1-10A9C0950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308.04000000000002</c:v>
                </c:pt>
                <c:pt idx="1">
                  <c:v>454.34</c:v>
                </c:pt>
                <c:pt idx="2">
                  <c:v>478.62</c:v>
                </c:pt>
                <c:pt idx="3">
                  <c:v>692.4</c:v>
                </c:pt>
                <c:pt idx="4">
                  <c:v>499.14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D-4EA1-A1A3-A47E1C4C9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377.72</c:v>
                </c:pt>
                <c:pt idx="1">
                  <c:v>390.47</c:v>
                </c:pt>
                <c:pt idx="2">
                  <c:v>403.61</c:v>
                </c:pt>
                <c:pt idx="3">
                  <c:v>442.82</c:v>
                </c:pt>
                <c:pt idx="4">
                  <c:v>425.76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D-4EA1-A1A3-A47E1C4C9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37.46</c:v>
                </c:pt>
                <c:pt idx="1">
                  <c:v>33.619999999999997</c:v>
                </c:pt>
                <c:pt idx="2">
                  <c:v>38.9</c:v>
                </c:pt>
                <c:pt idx="3">
                  <c:v>39.369999999999997</c:v>
                </c:pt>
                <c:pt idx="4">
                  <c:v>38.17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5-481D-87F1-7C7AEF771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48.01</c:v>
                </c:pt>
                <c:pt idx="1">
                  <c:v>49.08</c:v>
                </c:pt>
                <c:pt idx="2">
                  <c:v>51.46</c:v>
                </c:pt>
                <c:pt idx="3">
                  <c:v>51.84</c:v>
                </c:pt>
                <c:pt idx="4">
                  <c:v>52.34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5-481D-87F1-7C7AEF771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76.790000000000006</c:v>
                </c:pt>
                <c:pt idx="1">
                  <c:v>87</c:v>
                </c:pt>
                <c:pt idx="2">
                  <c:v>75.5</c:v>
                </c:pt>
                <c:pt idx="3">
                  <c:v>88.97</c:v>
                </c:pt>
                <c:pt idx="4">
                  <c:v>91.65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6-40DE-8956-10B216D5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72.75</c:v>
                </c:pt>
                <c:pt idx="1">
                  <c:v>71.27</c:v>
                </c:pt>
                <c:pt idx="2">
                  <c:v>68.58</c:v>
                </c:pt>
                <c:pt idx="3">
                  <c:v>67.94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6-40DE-8956-10B216D5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2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2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9" t="str">
        <f>データ!H6</f>
        <v>山梨県　忍野村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7" t="s">
        <v>1</v>
      </c>
      <c r="C7" s="57"/>
      <c r="D7" s="57"/>
      <c r="E7" s="57"/>
      <c r="F7" s="57"/>
      <c r="G7" s="57"/>
      <c r="H7" s="57"/>
      <c r="I7" s="57" t="s">
        <v>2</v>
      </c>
      <c r="J7" s="57"/>
      <c r="K7" s="57"/>
      <c r="L7" s="57"/>
      <c r="M7" s="57"/>
      <c r="N7" s="57"/>
      <c r="O7" s="57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2"/>
      <c r="AL7" s="57" t="s">
        <v>6</v>
      </c>
      <c r="AM7" s="57"/>
      <c r="AN7" s="57"/>
      <c r="AO7" s="57"/>
      <c r="AP7" s="57"/>
      <c r="AQ7" s="57"/>
      <c r="AR7" s="57"/>
      <c r="AS7" s="57"/>
      <c r="AT7" s="57" t="s">
        <v>7</v>
      </c>
      <c r="AU7" s="57"/>
      <c r="AV7" s="57"/>
      <c r="AW7" s="57"/>
      <c r="AX7" s="57"/>
      <c r="AY7" s="57"/>
      <c r="AZ7" s="57"/>
      <c r="BA7" s="57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2">
      <c r="A8" s="2"/>
      <c r="B8" s="65" t="str">
        <f>データ!$I$6</f>
        <v>法非適用</v>
      </c>
      <c r="C8" s="65"/>
      <c r="D8" s="65"/>
      <c r="E8" s="65"/>
      <c r="F8" s="65"/>
      <c r="G8" s="65"/>
      <c r="H8" s="65"/>
      <c r="I8" s="65" t="str">
        <f>データ!$J$6</f>
        <v>水道事業</v>
      </c>
      <c r="J8" s="65"/>
      <c r="K8" s="65"/>
      <c r="L8" s="65"/>
      <c r="M8" s="65"/>
      <c r="N8" s="65"/>
      <c r="O8" s="65"/>
      <c r="P8" s="65" t="str">
        <f>データ!$K$6</f>
        <v>簡易水道事業</v>
      </c>
      <c r="Q8" s="65"/>
      <c r="R8" s="65"/>
      <c r="S8" s="65"/>
      <c r="T8" s="65"/>
      <c r="U8" s="65"/>
      <c r="V8" s="65"/>
      <c r="W8" s="65" t="str">
        <f>データ!$L$6</f>
        <v>D4</v>
      </c>
      <c r="X8" s="65"/>
      <c r="Y8" s="65"/>
      <c r="Z8" s="65"/>
      <c r="AA8" s="65"/>
      <c r="AB8" s="65"/>
      <c r="AC8" s="65"/>
      <c r="AD8" s="65" t="str">
        <f>データ!$M$6</f>
        <v>非設置</v>
      </c>
      <c r="AE8" s="65"/>
      <c r="AF8" s="65"/>
      <c r="AG8" s="65"/>
      <c r="AH8" s="65"/>
      <c r="AI8" s="65"/>
      <c r="AJ8" s="65"/>
      <c r="AK8" s="2"/>
      <c r="AL8" s="54">
        <f>データ!$R$6</f>
        <v>9758</v>
      </c>
      <c r="AM8" s="54"/>
      <c r="AN8" s="54"/>
      <c r="AO8" s="54"/>
      <c r="AP8" s="54"/>
      <c r="AQ8" s="54"/>
      <c r="AR8" s="54"/>
      <c r="AS8" s="54"/>
      <c r="AT8" s="44">
        <f>データ!$S$6</f>
        <v>25.05</v>
      </c>
      <c r="AU8" s="44"/>
      <c r="AV8" s="44"/>
      <c r="AW8" s="44"/>
      <c r="AX8" s="44"/>
      <c r="AY8" s="44"/>
      <c r="AZ8" s="44"/>
      <c r="BA8" s="44"/>
      <c r="BB8" s="44">
        <f>データ!$T$6</f>
        <v>389.54</v>
      </c>
      <c r="BC8" s="44"/>
      <c r="BD8" s="44"/>
      <c r="BE8" s="44"/>
      <c r="BF8" s="44"/>
      <c r="BG8" s="44"/>
      <c r="BH8" s="44"/>
      <c r="BI8" s="44"/>
      <c r="BJ8" s="3"/>
      <c r="BK8" s="3"/>
      <c r="BL8" s="66" t="s">
        <v>10</v>
      </c>
      <c r="BM8" s="67"/>
      <c r="BN8" s="55" t="s">
        <v>11</v>
      </c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6"/>
    </row>
    <row r="9" spans="1:78" ht="18.75" customHeight="1" x14ac:dyDescent="0.2">
      <c r="A9" s="2"/>
      <c r="B9" s="57" t="s">
        <v>12</v>
      </c>
      <c r="C9" s="57"/>
      <c r="D9" s="57"/>
      <c r="E9" s="57"/>
      <c r="F9" s="57"/>
      <c r="G9" s="57"/>
      <c r="H9" s="57"/>
      <c r="I9" s="57" t="s">
        <v>13</v>
      </c>
      <c r="J9" s="57"/>
      <c r="K9" s="57"/>
      <c r="L9" s="57"/>
      <c r="M9" s="57"/>
      <c r="N9" s="57"/>
      <c r="O9" s="57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2"/>
      <c r="AE9" s="2"/>
      <c r="AF9" s="2"/>
      <c r="AG9" s="2"/>
      <c r="AH9" s="3"/>
      <c r="AI9" s="2"/>
      <c r="AJ9" s="2"/>
      <c r="AK9" s="2"/>
      <c r="AL9" s="57" t="s">
        <v>16</v>
      </c>
      <c r="AM9" s="57"/>
      <c r="AN9" s="57"/>
      <c r="AO9" s="57"/>
      <c r="AP9" s="57"/>
      <c r="AQ9" s="57"/>
      <c r="AR9" s="57"/>
      <c r="AS9" s="57"/>
      <c r="AT9" s="57" t="s">
        <v>17</v>
      </c>
      <c r="AU9" s="57"/>
      <c r="AV9" s="57"/>
      <c r="AW9" s="57"/>
      <c r="AX9" s="57"/>
      <c r="AY9" s="57"/>
      <c r="AZ9" s="57"/>
      <c r="BA9" s="57"/>
      <c r="BB9" s="57" t="s">
        <v>18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19</v>
      </c>
      <c r="BM9" s="59"/>
      <c r="BN9" s="60" t="s">
        <v>20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2">
      <c r="A10" s="2"/>
      <c r="B10" s="44" t="str">
        <f>データ!$N$6</f>
        <v>-</v>
      </c>
      <c r="C10" s="44"/>
      <c r="D10" s="44"/>
      <c r="E10" s="44"/>
      <c r="F10" s="44"/>
      <c r="G10" s="44"/>
      <c r="H10" s="44"/>
      <c r="I10" s="44" t="str">
        <f>データ!$O$6</f>
        <v>該当数値なし</v>
      </c>
      <c r="J10" s="44"/>
      <c r="K10" s="44"/>
      <c r="L10" s="44"/>
      <c r="M10" s="44"/>
      <c r="N10" s="44"/>
      <c r="O10" s="44"/>
      <c r="P10" s="44">
        <f>データ!$P$6</f>
        <v>2.12</v>
      </c>
      <c r="Q10" s="44"/>
      <c r="R10" s="44"/>
      <c r="S10" s="44"/>
      <c r="T10" s="44"/>
      <c r="U10" s="44"/>
      <c r="V10" s="44"/>
      <c r="W10" s="54">
        <f>データ!$Q$6</f>
        <v>1100</v>
      </c>
      <c r="X10" s="54"/>
      <c r="Y10" s="54"/>
      <c r="Z10" s="54"/>
      <c r="AA10" s="54"/>
      <c r="AB10" s="54"/>
      <c r="AC10" s="54"/>
      <c r="AD10" s="2"/>
      <c r="AE10" s="2"/>
      <c r="AF10" s="2"/>
      <c r="AG10" s="2"/>
      <c r="AH10" s="2"/>
      <c r="AI10" s="2"/>
      <c r="AJ10" s="2"/>
      <c r="AK10" s="2"/>
      <c r="AL10" s="54">
        <f>データ!$U$6</f>
        <v>205</v>
      </c>
      <c r="AM10" s="54"/>
      <c r="AN10" s="54"/>
      <c r="AO10" s="54"/>
      <c r="AP10" s="54"/>
      <c r="AQ10" s="54"/>
      <c r="AR10" s="54"/>
      <c r="AS10" s="54"/>
      <c r="AT10" s="44">
        <f>データ!$V$6</f>
        <v>0.32</v>
      </c>
      <c r="AU10" s="44"/>
      <c r="AV10" s="44"/>
      <c r="AW10" s="44"/>
      <c r="AX10" s="44"/>
      <c r="AY10" s="44"/>
      <c r="AZ10" s="44"/>
      <c r="BA10" s="44"/>
      <c r="BB10" s="44">
        <f>データ!$W$6</f>
        <v>640.63</v>
      </c>
      <c r="BC10" s="44"/>
      <c r="BD10" s="44"/>
      <c r="BE10" s="44"/>
      <c r="BF10" s="44"/>
      <c r="BG10" s="44"/>
      <c r="BH10" s="44"/>
      <c r="BI10" s="44"/>
      <c r="BJ10" s="2"/>
      <c r="BK10" s="2"/>
      <c r="BL10" s="45" t="s">
        <v>21</v>
      </c>
      <c r="BM10" s="46"/>
      <c r="BN10" s="47" t="s">
        <v>22</v>
      </c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8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9" t="s">
        <v>23</v>
      </c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</row>
    <row r="14" spans="1:78" ht="13.5" customHeight="1" x14ac:dyDescent="0.2">
      <c r="A14" s="2"/>
      <c r="B14" s="51" t="s">
        <v>24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3"/>
      <c r="BK14" s="2"/>
      <c r="BL14" s="35" t="s">
        <v>25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</row>
    <row r="15" spans="1:78" ht="13.5" customHeight="1" x14ac:dyDescent="0.2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4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5" t="s">
        <v>26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4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5" t="s">
        <v>28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4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【76.13】</v>
      </c>
      <c r="F85" s="13" t="s">
        <v>41</v>
      </c>
      <c r="G85" s="13" t="s">
        <v>42</v>
      </c>
      <c r="H85" s="13" t="str">
        <f>データ!BO6</f>
        <v>【1,045.20】</v>
      </c>
      <c r="I85" s="13" t="str">
        <f>データ!BZ6</f>
        <v>【49.51】</v>
      </c>
      <c r="J85" s="13" t="str">
        <f>データ!CK6</f>
        <v>【317.14】</v>
      </c>
      <c r="K85" s="13" t="str">
        <f>データ!CV6</f>
        <v>【55.00】</v>
      </c>
      <c r="L85" s="13" t="str">
        <f>データ!DG6</f>
        <v>【69.82】</v>
      </c>
      <c r="M85" s="13" t="s">
        <v>41</v>
      </c>
      <c r="N85" s="13" t="s">
        <v>42</v>
      </c>
      <c r="O85" s="13" t="str">
        <f>データ!EN6</f>
        <v>【0.40】</v>
      </c>
    </row>
  </sheetData>
  <sheetProtection algorithmName="SHA-512" hashValue="R0yCLO51j/FIGxn7gGqfLCYbsQOO/Uxp7FP46xgeu7qfPY1/83w57QR5z4f5iLl6YwW70vvtpEWnNyKd5PvYvA==" saltValue="gHiP3+4erQWDVO/OrbbKg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1" t="s">
        <v>52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7" t="s">
        <v>53</v>
      </c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 t="s">
        <v>27</v>
      </c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</row>
    <row r="4" spans="1:144" x14ac:dyDescent="0.2">
      <c r="A4" s="15" t="s">
        <v>54</v>
      </c>
      <c r="B4" s="17"/>
      <c r="C4" s="17"/>
      <c r="D4" s="17"/>
      <c r="E4" s="17"/>
      <c r="F4" s="17"/>
      <c r="G4" s="17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0" t="s">
        <v>55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 t="s">
        <v>56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 t="s">
        <v>57</v>
      </c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 t="s">
        <v>58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 t="s">
        <v>59</v>
      </c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 t="s">
        <v>60</v>
      </c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 t="s">
        <v>61</v>
      </c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 t="s">
        <v>62</v>
      </c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 t="s">
        <v>63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 t="s">
        <v>64</v>
      </c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 t="s">
        <v>65</v>
      </c>
      <c r="EE4" s="70"/>
      <c r="EF4" s="70"/>
      <c r="EG4" s="70"/>
      <c r="EH4" s="70"/>
      <c r="EI4" s="70"/>
      <c r="EJ4" s="70"/>
      <c r="EK4" s="70"/>
      <c r="EL4" s="70"/>
      <c r="EM4" s="70"/>
      <c r="EN4" s="70"/>
    </row>
    <row r="5" spans="1:144" x14ac:dyDescent="0.2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2">
      <c r="A6" s="15" t="s">
        <v>94</v>
      </c>
      <c r="B6" s="20">
        <f>B7</f>
        <v>2023</v>
      </c>
      <c r="C6" s="20">
        <f t="shared" ref="C6:W6" si="3">C7</f>
        <v>194247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山梨県　忍野村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2.12</v>
      </c>
      <c r="Q6" s="21">
        <f t="shared" si="3"/>
        <v>1100</v>
      </c>
      <c r="R6" s="21">
        <f t="shared" si="3"/>
        <v>9758</v>
      </c>
      <c r="S6" s="21">
        <f t="shared" si="3"/>
        <v>25.05</v>
      </c>
      <c r="T6" s="21">
        <f t="shared" si="3"/>
        <v>389.54</v>
      </c>
      <c r="U6" s="21">
        <f t="shared" si="3"/>
        <v>205</v>
      </c>
      <c r="V6" s="21">
        <f t="shared" si="3"/>
        <v>0.32</v>
      </c>
      <c r="W6" s="21">
        <f t="shared" si="3"/>
        <v>640.63</v>
      </c>
      <c r="X6" s="22">
        <f>IF(X7="",NA(),X7)</f>
        <v>100.02</v>
      </c>
      <c r="Y6" s="22">
        <f t="shared" ref="Y6:AG6" si="4">IF(Y7="",NA(),Y7)</f>
        <v>100</v>
      </c>
      <c r="Z6" s="22">
        <f t="shared" si="4"/>
        <v>100</v>
      </c>
      <c r="AA6" s="22">
        <f t="shared" si="4"/>
        <v>100</v>
      </c>
      <c r="AB6" s="22">
        <f t="shared" si="4"/>
        <v>103.1</v>
      </c>
      <c r="AC6" s="22">
        <f t="shared" si="4"/>
        <v>75.06</v>
      </c>
      <c r="AD6" s="22">
        <f t="shared" si="4"/>
        <v>73.22</v>
      </c>
      <c r="AE6" s="22">
        <f t="shared" si="4"/>
        <v>69.05</v>
      </c>
      <c r="AF6" s="22">
        <f t="shared" si="4"/>
        <v>67.02</v>
      </c>
      <c r="AG6" s="22">
        <f t="shared" si="4"/>
        <v>71.319999999999993</v>
      </c>
      <c r="AH6" s="21" t="str">
        <f>IF(AH7="","",IF(AH7="-","【-】","【"&amp;SUBSTITUTE(TEXT(AH7,"#,##0.00"),"-","△")&amp;"】"))</f>
        <v>【76.13】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1">
        <f>IF(BE7="",NA(),BE7)</f>
        <v>0</v>
      </c>
      <c r="BF6" s="21">
        <f t="shared" ref="BF6:BN6" si="7">IF(BF7="",NA(),BF7)</f>
        <v>0</v>
      </c>
      <c r="BG6" s="21">
        <f t="shared" si="7"/>
        <v>0</v>
      </c>
      <c r="BH6" s="21">
        <f t="shared" si="7"/>
        <v>0</v>
      </c>
      <c r="BI6" s="21">
        <f t="shared" si="7"/>
        <v>0</v>
      </c>
      <c r="BJ6" s="22">
        <f t="shared" si="7"/>
        <v>1183.92</v>
      </c>
      <c r="BK6" s="22">
        <f t="shared" si="7"/>
        <v>1128.72</v>
      </c>
      <c r="BL6" s="22">
        <f t="shared" si="7"/>
        <v>1125.25</v>
      </c>
      <c r="BM6" s="22">
        <f t="shared" si="7"/>
        <v>1157.05</v>
      </c>
      <c r="BN6" s="22">
        <f t="shared" si="7"/>
        <v>1228.8</v>
      </c>
      <c r="BO6" s="21" t="str">
        <f>IF(BO7="","",IF(BO7="-","【-】","【"&amp;SUBSTITUTE(TEXT(BO7,"#,##0.00"),"-","△")&amp;"】"))</f>
        <v>【1,045.20】</v>
      </c>
      <c r="BP6" s="22">
        <f>IF(BP7="",NA(),BP7)</f>
        <v>25.64</v>
      </c>
      <c r="BQ6" s="22">
        <f t="shared" ref="BQ6:BY6" si="8">IF(BQ7="",NA(),BQ7)</f>
        <v>18.739999999999998</v>
      </c>
      <c r="BR6" s="22">
        <f t="shared" si="8"/>
        <v>17.239999999999998</v>
      </c>
      <c r="BS6" s="22">
        <f t="shared" si="8"/>
        <v>12.07</v>
      </c>
      <c r="BT6" s="22">
        <f t="shared" si="8"/>
        <v>16.329999999999998</v>
      </c>
      <c r="BU6" s="22">
        <f t="shared" si="8"/>
        <v>42.5</v>
      </c>
      <c r="BV6" s="22">
        <f t="shared" si="8"/>
        <v>41.84</v>
      </c>
      <c r="BW6" s="22">
        <f t="shared" si="8"/>
        <v>41.44</v>
      </c>
      <c r="BX6" s="22">
        <f t="shared" si="8"/>
        <v>37.65</v>
      </c>
      <c r="BY6" s="22">
        <f t="shared" si="8"/>
        <v>37.31</v>
      </c>
      <c r="BZ6" s="21" t="str">
        <f>IF(BZ7="","",IF(BZ7="-","【-】","【"&amp;SUBSTITUTE(TEXT(BZ7,"#,##0.00"),"-","△")&amp;"】"))</f>
        <v>【49.51】</v>
      </c>
      <c r="CA6" s="22">
        <f>IF(CA7="",NA(),CA7)</f>
        <v>308.04000000000002</v>
      </c>
      <c r="CB6" s="22">
        <f t="shared" ref="CB6:CJ6" si="9">IF(CB7="",NA(),CB7)</f>
        <v>454.34</v>
      </c>
      <c r="CC6" s="22">
        <f t="shared" si="9"/>
        <v>478.62</v>
      </c>
      <c r="CD6" s="22">
        <f t="shared" si="9"/>
        <v>692.4</v>
      </c>
      <c r="CE6" s="22">
        <f t="shared" si="9"/>
        <v>499.14</v>
      </c>
      <c r="CF6" s="22">
        <f t="shared" si="9"/>
        <v>377.72</v>
      </c>
      <c r="CG6" s="22">
        <f t="shared" si="9"/>
        <v>390.47</v>
      </c>
      <c r="CH6" s="22">
        <f t="shared" si="9"/>
        <v>403.61</v>
      </c>
      <c r="CI6" s="22">
        <f t="shared" si="9"/>
        <v>442.82</v>
      </c>
      <c r="CJ6" s="22">
        <f t="shared" si="9"/>
        <v>425.76</v>
      </c>
      <c r="CK6" s="21" t="str">
        <f>IF(CK7="","",IF(CK7="-","【-】","【"&amp;SUBSTITUTE(TEXT(CK7,"#,##0.00"),"-","△")&amp;"】"))</f>
        <v>【317.14】</v>
      </c>
      <c r="CL6" s="22">
        <f>IF(CL7="",NA(),CL7)</f>
        <v>37.46</v>
      </c>
      <c r="CM6" s="22">
        <f t="shared" ref="CM6:CU6" si="10">IF(CM7="",NA(),CM7)</f>
        <v>33.619999999999997</v>
      </c>
      <c r="CN6" s="22">
        <f t="shared" si="10"/>
        <v>38.9</v>
      </c>
      <c r="CO6" s="22">
        <f t="shared" si="10"/>
        <v>39.369999999999997</v>
      </c>
      <c r="CP6" s="22">
        <f t="shared" si="10"/>
        <v>38.17</v>
      </c>
      <c r="CQ6" s="22">
        <f t="shared" si="10"/>
        <v>48.01</v>
      </c>
      <c r="CR6" s="22">
        <f t="shared" si="10"/>
        <v>49.08</v>
      </c>
      <c r="CS6" s="22">
        <f t="shared" si="10"/>
        <v>51.46</v>
      </c>
      <c r="CT6" s="22">
        <f t="shared" si="10"/>
        <v>51.84</v>
      </c>
      <c r="CU6" s="22">
        <f t="shared" si="10"/>
        <v>52.34</v>
      </c>
      <c r="CV6" s="21" t="str">
        <f>IF(CV7="","",IF(CV7="-","【-】","【"&amp;SUBSTITUTE(TEXT(CV7,"#,##0.00"),"-","△")&amp;"】"))</f>
        <v>【55.00】</v>
      </c>
      <c r="CW6" s="22">
        <f>IF(CW7="",NA(),CW7)</f>
        <v>76.790000000000006</v>
      </c>
      <c r="CX6" s="22">
        <f t="shared" ref="CX6:DF6" si="11">IF(CX7="",NA(),CX7)</f>
        <v>87</v>
      </c>
      <c r="CY6" s="22">
        <f t="shared" si="11"/>
        <v>75.5</v>
      </c>
      <c r="CZ6" s="22">
        <f t="shared" si="11"/>
        <v>88.97</v>
      </c>
      <c r="DA6" s="22">
        <f t="shared" si="11"/>
        <v>91.65</v>
      </c>
      <c r="DB6" s="22">
        <f t="shared" si="11"/>
        <v>72.75</v>
      </c>
      <c r="DC6" s="22">
        <f t="shared" si="11"/>
        <v>71.27</v>
      </c>
      <c r="DD6" s="22">
        <f t="shared" si="11"/>
        <v>68.58</v>
      </c>
      <c r="DE6" s="22">
        <f t="shared" si="11"/>
        <v>67.94</v>
      </c>
      <c r="DF6" s="22">
        <f t="shared" si="11"/>
        <v>66.900000000000006</v>
      </c>
      <c r="DG6" s="21" t="str">
        <f>IF(DG7="","",IF(DG7="-","【-】","【"&amp;SUBSTITUTE(TEXT(DG7,"#,##0.00"),"-","△")&amp;"】"))</f>
        <v>【69.82】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0.39</v>
      </c>
      <c r="EJ6" s="22">
        <f t="shared" si="14"/>
        <v>0.61</v>
      </c>
      <c r="EK6" s="22">
        <f t="shared" si="14"/>
        <v>0.4</v>
      </c>
      <c r="EL6" s="22">
        <f t="shared" si="14"/>
        <v>0.59</v>
      </c>
      <c r="EM6" s="22">
        <f t="shared" si="14"/>
        <v>0.5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2">
      <c r="A7" s="15"/>
      <c r="B7" s="24">
        <v>2023</v>
      </c>
      <c r="C7" s="24">
        <v>194247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2.12</v>
      </c>
      <c r="Q7" s="25">
        <v>1100</v>
      </c>
      <c r="R7" s="25">
        <v>9758</v>
      </c>
      <c r="S7" s="25">
        <v>25.05</v>
      </c>
      <c r="T7" s="25">
        <v>389.54</v>
      </c>
      <c r="U7" s="25">
        <v>205</v>
      </c>
      <c r="V7" s="25">
        <v>0.32</v>
      </c>
      <c r="W7" s="25">
        <v>640.63</v>
      </c>
      <c r="X7" s="25">
        <v>100.02</v>
      </c>
      <c r="Y7" s="25">
        <v>100</v>
      </c>
      <c r="Z7" s="25">
        <v>100</v>
      </c>
      <c r="AA7" s="25">
        <v>100</v>
      </c>
      <c r="AB7" s="25">
        <v>103.1</v>
      </c>
      <c r="AC7" s="25">
        <v>75.06</v>
      </c>
      <c r="AD7" s="25">
        <v>73.22</v>
      </c>
      <c r="AE7" s="25">
        <v>69.05</v>
      </c>
      <c r="AF7" s="25">
        <v>67.02</v>
      </c>
      <c r="AG7" s="25">
        <v>71.319999999999993</v>
      </c>
      <c r="AH7" s="25">
        <v>76.13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1183.92</v>
      </c>
      <c r="BK7" s="25">
        <v>1128.72</v>
      </c>
      <c r="BL7" s="25">
        <v>1125.25</v>
      </c>
      <c r="BM7" s="25">
        <v>1157.05</v>
      </c>
      <c r="BN7" s="25">
        <v>1228.8</v>
      </c>
      <c r="BO7" s="25">
        <v>1045.2</v>
      </c>
      <c r="BP7" s="25">
        <v>25.64</v>
      </c>
      <c r="BQ7" s="25">
        <v>18.739999999999998</v>
      </c>
      <c r="BR7" s="25">
        <v>17.239999999999998</v>
      </c>
      <c r="BS7" s="25">
        <v>12.07</v>
      </c>
      <c r="BT7" s="25">
        <v>16.329999999999998</v>
      </c>
      <c r="BU7" s="25">
        <v>42.5</v>
      </c>
      <c r="BV7" s="25">
        <v>41.84</v>
      </c>
      <c r="BW7" s="25">
        <v>41.44</v>
      </c>
      <c r="BX7" s="25">
        <v>37.65</v>
      </c>
      <c r="BY7" s="25">
        <v>37.31</v>
      </c>
      <c r="BZ7" s="25">
        <v>49.51</v>
      </c>
      <c r="CA7" s="25">
        <v>308.04000000000002</v>
      </c>
      <c r="CB7" s="25">
        <v>454.34</v>
      </c>
      <c r="CC7" s="25">
        <v>478.62</v>
      </c>
      <c r="CD7" s="25">
        <v>692.4</v>
      </c>
      <c r="CE7" s="25">
        <v>499.14</v>
      </c>
      <c r="CF7" s="25">
        <v>377.72</v>
      </c>
      <c r="CG7" s="25">
        <v>390.47</v>
      </c>
      <c r="CH7" s="25">
        <v>403.61</v>
      </c>
      <c r="CI7" s="25">
        <v>442.82</v>
      </c>
      <c r="CJ7" s="25">
        <v>425.76</v>
      </c>
      <c r="CK7" s="25">
        <v>317.14</v>
      </c>
      <c r="CL7" s="25">
        <v>37.46</v>
      </c>
      <c r="CM7" s="25">
        <v>33.619999999999997</v>
      </c>
      <c r="CN7" s="25">
        <v>38.9</v>
      </c>
      <c r="CO7" s="25">
        <v>39.369999999999997</v>
      </c>
      <c r="CP7" s="25">
        <v>38.17</v>
      </c>
      <c r="CQ7" s="25">
        <v>48.01</v>
      </c>
      <c r="CR7" s="25">
        <v>49.08</v>
      </c>
      <c r="CS7" s="25">
        <v>51.46</v>
      </c>
      <c r="CT7" s="25">
        <v>51.84</v>
      </c>
      <c r="CU7" s="25">
        <v>52.34</v>
      </c>
      <c r="CV7" s="25">
        <v>55</v>
      </c>
      <c r="CW7" s="25">
        <v>76.790000000000006</v>
      </c>
      <c r="CX7" s="25">
        <v>87</v>
      </c>
      <c r="CY7" s="25">
        <v>75.5</v>
      </c>
      <c r="CZ7" s="25">
        <v>88.97</v>
      </c>
      <c r="DA7" s="25">
        <v>91.65</v>
      </c>
      <c r="DB7" s="25">
        <v>72.75</v>
      </c>
      <c r="DC7" s="25">
        <v>71.27</v>
      </c>
      <c r="DD7" s="25">
        <v>68.58</v>
      </c>
      <c r="DE7" s="25">
        <v>67.94</v>
      </c>
      <c r="DF7" s="25">
        <v>66.900000000000006</v>
      </c>
      <c r="DG7" s="25">
        <v>69.819999999999993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0.39</v>
      </c>
      <c r="EJ7" s="25">
        <v>0.61</v>
      </c>
      <c r="EK7" s="25">
        <v>0.4</v>
      </c>
      <c r="EL7" s="25">
        <v>0.59</v>
      </c>
      <c r="EM7" s="25">
        <v>0.5</v>
      </c>
      <c r="EN7" s="25">
        <v>0.4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2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7" t="s">
        <v>46</v>
      </c>
      <c r="B10" s="28">
        <f>DATEVALUE($B7-B11&amp;"/1/"&amp;B12)</f>
        <v>36892</v>
      </c>
      <c r="C10" s="28">
        <f t="shared" ref="C10:F10" si="15">DATEVALUE($B7-C11&amp;"/1/"&amp;C12)</f>
        <v>37257</v>
      </c>
      <c r="D10" s="28">
        <f t="shared" si="15"/>
        <v>37622</v>
      </c>
      <c r="E10" s="28">
        <f t="shared" si="15"/>
        <v>37987</v>
      </c>
      <c r="F10" s="28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4" x14ac:dyDescent="0.2">
      <c r="B13" t="s">
        <v>110</v>
      </c>
      <c r="C13" t="s">
        <v>110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dcterms:created xsi:type="dcterms:W3CDTF">2025-01-24T06:40:08Z</dcterms:created>
  <dcterms:modified xsi:type="dcterms:W3CDTF">2025-02-14T04:53:04Z</dcterms:modified>
  <cp:category/>
</cp:coreProperties>
</file>